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2\Arquivos\Processos Licitatórios\Licitações\2024\001 - Pregão Eletrônico\P.E. 010-2024 - Transporte Escolar Linha 15 - II\"/>
    </mc:Choice>
  </mc:AlternateContent>
  <xr:revisionPtr revIDLastSave="0" documentId="13_ncr:1_{C0FDCABD-F7B1-4DF6-9D62-44EF6D1C869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ilha Custo Por KM Edital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9" i="7" l="1"/>
  <c r="C13" i="7"/>
  <c r="F13" i="7" l="1"/>
  <c r="F14" i="7" s="1"/>
  <c r="F16" i="7" s="1"/>
  <c r="C17" i="7"/>
  <c r="C19" i="7" s="1"/>
  <c r="C24" i="7"/>
  <c r="C26" i="7" s="1"/>
  <c r="C30" i="7"/>
  <c r="F20" i="7"/>
  <c r="F21" i="7"/>
  <c r="F22" i="7" s="1"/>
  <c r="F23" i="7"/>
  <c r="F24" i="7"/>
  <c r="F30" i="7"/>
  <c r="F31" i="7"/>
  <c r="F32" i="7" s="1"/>
  <c r="F33" i="7"/>
  <c r="F34" i="7"/>
  <c r="F44" i="7"/>
  <c r="F45" i="7" s="1"/>
  <c r="F25" i="7" l="1"/>
  <c r="F26" i="7" s="1"/>
  <c r="F35" i="7"/>
  <c r="F36" i="7" s="1"/>
  <c r="C47" i="7"/>
  <c r="F47" i="7" l="1"/>
  <c r="F49" i="7" s="1"/>
  <c r="F53" i="7" s="1"/>
</calcChain>
</file>

<file path=xl/sharedStrings.xml><?xml version="1.0" encoding="utf-8"?>
<sst xmlns="http://schemas.openxmlformats.org/spreadsheetml/2006/main" count="65" uniqueCount="59">
  <si>
    <t>Custos Variaveis</t>
  </si>
  <si>
    <t>Custos Fixos</t>
  </si>
  <si>
    <t>OLEO DIESEL</t>
  </si>
  <si>
    <t>CUSTOS DE CAPITAL E DEPRECIAÇÃO</t>
  </si>
  <si>
    <t>Preço Do Litro Oleo Diesel</t>
  </si>
  <si>
    <t>Valor Médio de venda Onibus</t>
  </si>
  <si>
    <t>Média Consumida KM/Litro</t>
  </si>
  <si>
    <t>Valor da Depreciação anual %</t>
  </si>
  <si>
    <t>Custo Oleo Diesel por KM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</si>
  <si>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</si>
  <si>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</si>
  <si>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</si>
  <si>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</si>
  <si>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</si>
  <si>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</si>
  <si>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</si>
  <si>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</si>
  <si>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</si>
  <si>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</si>
  <si>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</si>
  <si>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</si>
  <si>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</si>
  <si>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</si>
  <si>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</si>
  <si>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</si>
  <si>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</si>
  <si>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</si>
  <si>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</si>
  <si>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</si>
  <si>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</si>
  <si>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</si>
  <si>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</si>
  <si>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</si>
  <si>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</si>
  <si>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</si>
  <si>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</si>
  <si>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</si>
  <si>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</si>
  <si>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</si>
  <si>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</si>
  <si>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</si>
  <si>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</si>
  <si>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Total a Pagar por Kilometro Rodado</t>
  </si>
  <si>
    <t xml:space="preserve">Km média Percorida no Mês </t>
  </si>
  <si>
    <t>MONITOR(A)</t>
  </si>
  <si>
    <t>Monitor(a)</t>
  </si>
  <si>
    <t>Custo do Monitor(a) por KM</t>
  </si>
  <si>
    <t>Vida util do Pneus em KM</t>
  </si>
  <si>
    <t>Valor da Depreciação anual R$</t>
  </si>
  <si>
    <t>Capacidade (lugares) :</t>
  </si>
  <si>
    <t>Itinerário :</t>
  </si>
  <si>
    <t>Kilometragem Percorrida :</t>
  </si>
  <si>
    <t>Cálculo de Custos do KM Rodado - Transporte Escolar</t>
  </si>
  <si>
    <t>IPVA - 1% sobre valor do veiculo</t>
  </si>
  <si>
    <r>
      <t>Margem de Lucro em Percentual %</t>
    </r>
    <r>
      <rPr>
        <sz val="11"/>
        <rFont val="Calibri"/>
        <family val="2"/>
      </rPr>
      <t xml:space="preserve"> (com impostos)</t>
    </r>
  </si>
  <si>
    <t>Total na Troca - 18 Litros</t>
  </si>
  <si>
    <t>Item :</t>
  </si>
  <si>
    <t>Linha 15</t>
  </si>
  <si>
    <t>500 mês (25km/dia x 20 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</si>
</sst>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-* #,##0.0000_-;\-* #,##0.0000_-;_-* \-??_-;_-@_-"/>
    <numFmt numFmtId="166" formatCode="_-* #,##0.0000_-;\-* #,##0.0000_-;_-* \-????_-;_-@_-"/>
    <numFmt numFmtId="167" formatCode="_-* #,##0_-;\-* #,##0_-;_-* \-??_-;_-@_-"/>
    <numFmt numFmtId="168" formatCode="_-* #,##0.00_-;\-* #,##0.00_-;_-* \-????_-;_-@_-"/>
    <numFmt numFmtId="169" formatCode="_-* #,##0.0_-;\-* #,##0.0_-;_-* \-??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trike/>
      <sz val="10"/>
      <name val="Calibri"/>
      <family val="2"/>
    </font>
    <font>
      <strike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4" fontId="2" fillId="3" borderId="1" xfId="2" applyFont="1" applyFill="1" applyBorder="1" applyAlignment="1" applyProtection="1">
      <alignment vertical="center"/>
    </xf>
    <xf numFmtId="44" fontId="2" fillId="3" borderId="0" xfId="2" applyFont="1" applyFill="1" applyBorder="1" applyAlignment="1" applyProtection="1">
      <alignment vertical="center"/>
    </xf>
    <xf numFmtId="169" fontId="5" fillId="3" borderId="1" xfId="1" applyNumberFormat="1" applyFont="1" applyFill="1" applyBorder="1" applyAlignment="1" applyProtection="1">
      <alignment vertical="center"/>
    </xf>
    <xf numFmtId="167" fontId="5" fillId="3" borderId="0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vertical="center"/>
    </xf>
    <xf numFmtId="44" fontId="3" fillId="3" borderId="1" xfId="2" applyFont="1" applyFill="1" applyBorder="1" applyAlignment="1" applyProtection="1">
      <alignment vertical="center"/>
    </xf>
    <xf numFmtId="44" fontId="3" fillId="3" borderId="0" xfId="2" applyFont="1" applyFill="1" applyBorder="1" applyAlignment="1" applyProtection="1">
      <alignment vertical="center"/>
    </xf>
    <xf numFmtId="0" fontId="3" fillId="3" borderId="0" xfId="0" applyFont="1" applyFill="1" applyAlignment="1">
      <alignment vertical="center"/>
    </xf>
    <xf numFmtId="165" fontId="3" fillId="3" borderId="0" xfId="1" applyNumberFormat="1" applyFont="1" applyFill="1" applyBorder="1" applyAlignment="1" applyProtection="1">
      <alignment vertical="center"/>
    </xf>
    <xf numFmtId="167" fontId="5" fillId="3" borderId="1" xfId="1" applyNumberFormat="1" applyFont="1" applyFill="1" applyBorder="1" applyAlignment="1" applyProtection="1">
      <alignment vertical="center"/>
    </xf>
    <xf numFmtId="164" fontId="5" fillId="3" borderId="0" xfId="1" applyFont="1" applyFill="1" applyBorder="1" applyAlignment="1" applyProtection="1">
      <alignment vertical="center"/>
    </xf>
    <xf numFmtId="0" fontId="2" fillId="3" borderId="0" xfId="0" applyFont="1" applyFill="1" applyAlignment="1">
      <alignment vertical="center"/>
    </xf>
    <xf numFmtId="164" fontId="5" fillId="3" borderId="1" xfId="1" applyFont="1" applyFill="1" applyBorder="1" applyAlignment="1" applyProtection="1">
      <alignment vertical="center"/>
    </xf>
    <xf numFmtId="165" fontId="3" fillId="3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vertical="center"/>
    </xf>
    <xf numFmtId="168" fontId="8" fillId="3" borderId="4" xfId="0" applyNumberFormat="1" applyFont="1" applyFill="1" applyBorder="1" applyAlignment="1">
      <alignment vertical="center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8" fontId="8" fillId="2" borderId="4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4" fontId="3" fillId="3" borderId="6" xfId="2" applyFont="1" applyFill="1" applyBorder="1" applyAlignment="1">
      <alignment vertical="center"/>
    </xf>
    <xf numFmtId="44" fontId="3" fillId="3" borderId="6" xfId="2" applyFont="1" applyFill="1" applyBorder="1" applyAlignment="1" applyProtection="1">
      <alignment vertical="center"/>
    </xf>
    <xf numFmtId="0" fontId="8" fillId="3" borderId="5" xfId="0" applyFont="1" applyFill="1" applyBorder="1" applyAlignment="1">
      <alignment vertical="center"/>
    </xf>
    <xf numFmtId="166" fontId="8" fillId="3" borderId="6" xfId="0" applyNumberFormat="1" applyFont="1" applyFill="1" applyBorder="1" applyAlignment="1">
      <alignment vertical="center"/>
    </xf>
    <xf numFmtId="167" fontId="3" fillId="3" borderId="6" xfId="1" applyNumberFormat="1" applyFont="1" applyFill="1" applyBorder="1" applyAlignment="1" applyProtection="1">
      <alignment vertical="center"/>
    </xf>
    <xf numFmtId="9" fontId="5" fillId="3" borderId="1" xfId="3" applyFont="1" applyFill="1" applyBorder="1" applyAlignment="1" applyProtection="1">
      <alignment vertical="center"/>
    </xf>
    <xf numFmtId="43" fontId="2" fillId="0" borderId="0" xfId="0" applyNumberFormat="1" applyFont="1" applyAlignment="1">
      <alignment vertical="center"/>
    </xf>
    <xf numFmtId="10" fontId="8" fillId="3" borderId="4" xfId="3" applyNumberFormat="1" applyFont="1" applyFill="1" applyBorder="1" applyAlignment="1" applyProtection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4" fontId="10" fillId="3" borderId="1" xfId="2" applyFont="1" applyFill="1" applyBorder="1" applyAlignment="1">
      <alignment vertical="center"/>
    </xf>
    <xf numFmtId="44" fontId="9" fillId="3" borderId="1" xfId="2" applyFont="1" applyFill="1" applyBorder="1" applyAlignment="1">
      <alignment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ACAE-7BAA-45E7-BE9D-58929AF658E4}">
  <dimension ref="B1:AML53"/>
  <sheetViews>
    <sheetView tabSelected="1" topLeftCell="A33" zoomScaleNormal="100" zoomScaleSheetLayoutView="100" workbookViewId="0">
      <selection activeCell="H47" sqref="H47"/>
    </sheetView>
  </sheetViews>
  <sheetFormatPr defaultColWidth="9.109375" defaultRowHeight="14.4" x14ac:dyDescent="0.3"/>
  <cols>
    <col min="1" max="1" width="4" style="1" customWidth="1"/>
    <col min="2" max="2" width="30.44140625" style="2" customWidth="1"/>
    <col min="3" max="3" width="12.88671875" style="2" bestFit="1" customWidth="1"/>
    <col min="4" max="4" width="2.6640625" style="2" customWidth="1"/>
    <col min="5" max="5" width="32.88671875" style="2" customWidth="1"/>
    <col min="6" max="6" width="13.5546875" style="2" bestFit="1" customWidth="1"/>
    <col min="7" max="9" width="9.109375" style="2" customWidth="1"/>
    <col min="10" max="10" width="13.109375" style="2" customWidth="1"/>
    <col min="11" max="1026" width="9.109375" style="2" customWidth="1"/>
    <col min="1027" max="16384" width="9.109375" style="1"/>
  </cols>
  <sheetData>
    <row r="1" spans="2:6" ht="23.4" x14ac:dyDescent="0.3">
      <c r="B1" s="48" t="s">
        <v>52</v>
      </c>
      <c r="C1" s="48"/>
      <c r="D1" s="48"/>
      <c r="E1" s="48"/>
      <c r="F1" s="48"/>
    </row>
    <row r="2" spans="2:6" ht="12" customHeight="1" x14ac:dyDescent="0.3">
      <c r="B2" s="49"/>
      <c r="C2" s="50"/>
      <c r="D2" s="50"/>
      <c r="E2" s="50"/>
      <c r="F2" s="51"/>
    </row>
    <row r="3" spans="2:6" ht="18" x14ac:dyDescent="0.3">
      <c r="B3" s="52" t="s">
        <v>49</v>
      </c>
      <c r="C3" s="53"/>
      <c r="D3" s="54"/>
      <c r="E3" s="55">
        <v>27</v>
      </c>
      <c r="F3" s="56"/>
    </row>
    <row r="4" spans="2:6" ht="18" x14ac:dyDescent="0.3">
      <c r="B4" s="52" t="s">
        <v>50</v>
      </c>
      <c r="C4" s="53"/>
      <c r="D4" s="54"/>
      <c r="E4" s="55" t="s">
        <v>57</v>
      </c>
      <c r="F4" s="56"/>
    </row>
    <row r="5" spans="2:6" ht="18" x14ac:dyDescent="0.3">
      <c r="B5" s="52" t="s">
        <v>51</v>
      </c>
      <c r="C5" s="53"/>
      <c r="D5" s="54"/>
      <c r="E5" s="55" t="s">
        <v>58</v>
      </c>
      <c r="F5" s="56"/>
    </row>
    <row r="6" spans="2:6" ht="18" customHeight="1" x14ac:dyDescent="0.3">
      <c r="B6" s="57" t="s">
        <v>56</v>
      </c>
      <c r="C6" s="57"/>
      <c r="D6" s="57"/>
      <c r="E6" s="58">
        <v>1</v>
      </c>
      <c r="F6" s="58"/>
    </row>
    <row r="7" spans="2:6" ht="12" customHeight="1" x14ac:dyDescent="0.3">
      <c r="B7" s="59"/>
      <c r="C7" s="60"/>
      <c r="D7" s="60"/>
      <c r="E7" s="60"/>
      <c r="F7" s="61"/>
    </row>
    <row r="8" spans="2:6" ht="15.6" x14ac:dyDescent="0.3">
      <c r="B8" s="47" t="s">
        <v>0</v>
      </c>
      <c r="C8" s="47"/>
      <c r="D8" s="6"/>
      <c r="E8" s="47" t="s">
        <v>1</v>
      </c>
      <c r="F8" s="47"/>
    </row>
    <row r="9" spans="2:6" ht="15.6" x14ac:dyDescent="0.3">
      <c r="B9" s="44"/>
      <c r="C9" s="45"/>
      <c r="D9" s="45"/>
      <c r="E9" s="45"/>
      <c r="F9" s="46"/>
    </row>
    <row r="10" spans="2:6" x14ac:dyDescent="0.3">
      <c r="B10" s="43" t="s">
        <v>2</v>
      </c>
      <c r="C10" s="43"/>
      <c r="D10" s="7"/>
      <c r="E10" s="43" t="s">
        <v>3</v>
      </c>
      <c r="F10" s="43"/>
    </row>
    <row r="11" spans="2:6" x14ac:dyDescent="0.3">
      <c r="B11" s="8" t="s">
        <v>4</v>
      </c>
      <c r="C11" s="9">
        <v>6.09</v>
      </c>
      <c r="D11" s="10"/>
      <c r="E11" s="8" t="s">
        <v>5</v>
      </c>
      <c r="F11" s="9">
        <v>115000</v>
      </c>
    </row>
    <row r="12" spans="2:6" x14ac:dyDescent="0.3">
      <c r="B12" s="8" t="s">
        <v>6</v>
      </c>
      <c r="C12" s="11">
        <v>3.8</v>
      </c>
      <c r="D12" s="12"/>
      <c r="E12" s="8" t="s">
        <v>7</v>
      </c>
      <c r="F12" s="38">
        <v>0.05</v>
      </c>
    </row>
    <row r="13" spans="2:6" x14ac:dyDescent="0.3">
      <c r="B13" s="13" t="s">
        <v>8</v>
      </c>
      <c r="C13" s="14">
        <f>C11/C12</f>
        <v>1.6026315789473684</v>
      </c>
      <c r="D13" s="15"/>
      <c r="E13" s="8" t="s">
        <v>48</v>
      </c>
      <c r="F13" s="9">
        <f>F11/100*F12</f>
        <v>57.5</v>
      </c>
    </row>
    <row r="14" spans="2:6" x14ac:dyDescent="0.3">
      <c r="B14" s="30"/>
      <c r="C14" s="17"/>
      <c r="D14" s="17"/>
      <c r="E14" s="8" t="s">
        <v>9</v>
      </c>
      <c r="F14" s="9">
        <f>F13/12</f>
        <v>4.791666666666667</v>
      </c>
    </row>
    <row r="15" spans="2:6" x14ac:dyDescent="0.3">
      <c r="B15" s="43" t="s">
        <v>10</v>
      </c>
      <c r="C15" s="43"/>
      <c r="D15" s="7"/>
      <c r="E15" s="8" t="s">
        <v>43</v>
      </c>
      <c r="F15" s="18">
        <v>500</v>
      </c>
    </row>
    <row r="16" spans="2:6" x14ac:dyDescent="0.3">
      <c r="B16" s="8" t="s">
        <v>11</v>
      </c>
      <c r="C16" s="9">
        <v>30</v>
      </c>
      <c r="D16" s="10"/>
      <c r="E16" s="13" t="s">
        <v>12</v>
      </c>
      <c r="F16" s="14">
        <f>F14/F15</f>
        <v>9.5833333333333343E-3</v>
      </c>
    </row>
    <row r="17" spans="2:10" x14ac:dyDescent="0.3">
      <c r="B17" s="8" t="s">
        <v>55</v>
      </c>
      <c r="C17" s="9">
        <f>C16*18</f>
        <v>540</v>
      </c>
      <c r="D17" s="10"/>
      <c r="E17" s="20"/>
      <c r="F17" s="31"/>
    </row>
    <row r="18" spans="2:10" x14ac:dyDescent="0.3">
      <c r="B18" s="8" t="s">
        <v>14</v>
      </c>
      <c r="C18" s="18">
        <v>10000</v>
      </c>
      <c r="D18" s="19"/>
      <c r="E18" s="43" t="s">
        <v>13</v>
      </c>
      <c r="F18" s="43"/>
    </row>
    <row r="19" spans="2:10" x14ac:dyDescent="0.3">
      <c r="B19" s="13" t="s">
        <v>16</v>
      </c>
      <c r="C19" s="14">
        <f>C17/C18</f>
        <v>5.3999999999999999E-2</v>
      </c>
      <c r="D19" s="15"/>
      <c r="E19" s="8" t="s">
        <v>15</v>
      </c>
      <c r="F19" s="9">
        <v>2477.94</v>
      </c>
      <c r="J19" s="39"/>
    </row>
    <row r="20" spans="2:10" x14ac:dyDescent="0.3">
      <c r="B20" s="32"/>
      <c r="C20" s="20"/>
      <c r="D20" s="20"/>
      <c r="E20" s="8" t="s">
        <v>17</v>
      </c>
      <c r="F20" s="9">
        <f>F19/12</f>
        <v>206.495</v>
      </c>
    </row>
    <row r="21" spans="2:10" x14ac:dyDescent="0.3">
      <c r="B21" s="43" t="s">
        <v>18</v>
      </c>
      <c r="C21" s="43"/>
      <c r="D21" s="7"/>
      <c r="E21" s="8" t="s">
        <v>19</v>
      </c>
      <c r="F21" s="9">
        <f>F19/12</f>
        <v>206.495</v>
      </c>
    </row>
    <row r="22" spans="2:10" x14ac:dyDescent="0.3">
      <c r="B22" s="8" t="s">
        <v>20</v>
      </c>
      <c r="C22" s="9">
        <v>1200</v>
      </c>
      <c r="D22" s="10"/>
      <c r="E22" s="8" t="s">
        <v>21</v>
      </c>
      <c r="F22" s="9">
        <f>F21/3</f>
        <v>68.831666666666663</v>
      </c>
    </row>
    <row r="23" spans="2:10" x14ac:dyDescent="0.3">
      <c r="B23" s="8" t="s">
        <v>22</v>
      </c>
      <c r="C23" s="21">
        <v>6</v>
      </c>
      <c r="D23" s="19"/>
      <c r="E23" s="8" t="s">
        <v>23</v>
      </c>
      <c r="F23" s="9">
        <f>F19*0.08</f>
        <v>198.23520000000002</v>
      </c>
    </row>
    <row r="24" spans="2:10" x14ac:dyDescent="0.3">
      <c r="B24" s="8" t="s">
        <v>24</v>
      </c>
      <c r="C24" s="9">
        <f>C22*C23</f>
        <v>7200</v>
      </c>
      <c r="D24" s="10"/>
      <c r="E24" s="8" t="s">
        <v>25</v>
      </c>
      <c r="F24" s="9">
        <f>F19*0.21</f>
        <v>520.36739999999998</v>
      </c>
    </row>
    <row r="25" spans="2:10" x14ac:dyDescent="0.3">
      <c r="B25" s="8" t="s">
        <v>47</v>
      </c>
      <c r="C25" s="18">
        <v>70000</v>
      </c>
      <c r="D25" s="12"/>
      <c r="E25" s="8" t="s">
        <v>26</v>
      </c>
      <c r="F25" s="9">
        <f>F19+F20+F21+F22+F23+F24</f>
        <v>3678.3642666666665</v>
      </c>
    </row>
    <row r="26" spans="2:10" x14ac:dyDescent="0.3">
      <c r="B26" s="13" t="s">
        <v>27</v>
      </c>
      <c r="C26" s="14">
        <f>C24/C25</f>
        <v>0.10285714285714286</v>
      </c>
      <c r="D26" s="15"/>
      <c r="E26" s="13" t="s">
        <v>30</v>
      </c>
      <c r="F26" s="14">
        <f>F25/F15</f>
        <v>7.3567285333333325</v>
      </c>
    </row>
    <row r="27" spans="2:10" x14ac:dyDescent="0.3">
      <c r="B27" s="32"/>
      <c r="C27" s="20"/>
      <c r="D27" s="20"/>
      <c r="E27" s="20"/>
      <c r="F27" s="31"/>
    </row>
    <row r="28" spans="2:10" x14ac:dyDescent="0.3">
      <c r="B28" s="43" t="s">
        <v>28</v>
      </c>
      <c r="C28" s="43"/>
      <c r="D28" s="7"/>
      <c r="E28" s="62" t="s">
        <v>44</v>
      </c>
      <c r="F28" s="62"/>
    </row>
    <row r="29" spans="2:10" x14ac:dyDescent="0.3">
      <c r="B29" s="8" t="s">
        <v>29</v>
      </c>
      <c r="C29" s="9">
        <v>200</v>
      </c>
      <c r="D29" s="10"/>
      <c r="E29" s="63" t="s">
        <v>45</v>
      </c>
      <c r="F29" s="65">
        <v>0</v>
      </c>
    </row>
    <row r="30" spans="2:10" x14ac:dyDescent="0.3">
      <c r="B30" s="13" t="s">
        <v>31</v>
      </c>
      <c r="C30" s="14">
        <f>C29/F15</f>
        <v>0.4</v>
      </c>
      <c r="D30" s="15"/>
      <c r="E30" s="64" t="s">
        <v>17</v>
      </c>
      <c r="F30" s="65">
        <f>F29/12</f>
        <v>0</v>
      </c>
    </row>
    <row r="31" spans="2:10" x14ac:dyDescent="0.3">
      <c r="B31" s="30"/>
      <c r="C31" s="17"/>
      <c r="D31" s="17"/>
      <c r="E31" s="64" t="s">
        <v>19</v>
      </c>
      <c r="F31" s="65">
        <f>F29/12</f>
        <v>0</v>
      </c>
    </row>
    <row r="32" spans="2:10" x14ac:dyDescent="0.3">
      <c r="B32" s="30"/>
      <c r="C32" s="17"/>
      <c r="D32" s="17"/>
      <c r="E32" s="64" t="s">
        <v>21</v>
      </c>
      <c r="F32" s="65">
        <f>F31/3</f>
        <v>0</v>
      </c>
    </row>
    <row r="33" spans="2:6" x14ac:dyDescent="0.3">
      <c r="B33" s="30"/>
      <c r="C33" s="17"/>
      <c r="D33" s="17"/>
      <c r="E33" s="64" t="s">
        <v>23</v>
      </c>
      <c r="F33" s="65">
        <f>F29*0.08</f>
        <v>0</v>
      </c>
    </row>
    <row r="34" spans="2:6" x14ac:dyDescent="0.3">
      <c r="B34" s="30"/>
      <c r="C34" s="17"/>
      <c r="D34" s="17"/>
      <c r="E34" s="64" t="s">
        <v>25</v>
      </c>
      <c r="F34" s="65">
        <f>F29*0.21</f>
        <v>0</v>
      </c>
    </row>
    <row r="35" spans="2:6" x14ac:dyDescent="0.3">
      <c r="B35" s="30"/>
      <c r="C35" s="17"/>
      <c r="D35" s="17"/>
      <c r="E35" s="64" t="s">
        <v>26</v>
      </c>
      <c r="F35" s="65">
        <f>SUM(F29:F34)</f>
        <v>0</v>
      </c>
    </row>
    <row r="36" spans="2:6" x14ac:dyDescent="0.3">
      <c r="B36" s="30"/>
      <c r="C36" s="17"/>
      <c r="D36" s="17"/>
      <c r="E36" s="63" t="s">
        <v>46</v>
      </c>
      <c r="F36" s="66">
        <f>F35/F15</f>
        <v>0</v>
      </c>
    </row>
    <row r="37" spans="2:6" x14ac:dyDescent="0.3">
      <c r="B37" s="30"/>
      <c r="C37" s="17"/>
      <c r="D37" s="17"/>
      <c r="E37" s="16"/>
      <c r="F37" s="33"/>
    </row>
    <row r="38" spans="2:6" x14ac:dyDescent="0.3">
      <c r="B38" s="30"/>
      <c r="C38" s="17"/>
      <c r="D38" s="17"/>
      <c r="E38" s="43" t="s">
        <v>32</v>
      </c>
      <c r="F38" s="43"/>
    </row>
    <row r="39" spans="2:6" x14ac:dyDescent="0.3">
      <c r="B39" s="30"/>
      <c r="C39" s="22"/>
      <c r="D39" s="22"/>
      <c r="E39" s="8" t="s">
        <v>53</v>
      </c>
      <c r="F39" s="9">
        <f>SUM(F11*1%)</f>
        <v>1150</v>
      </c>
    </row>
    <row r="40" spans="2:6" x14ac:dyDescent="0.3">
      <c r="B40" s="32"/>
      <c r="C40" s="20"/>
      <c r="D40" s="20"/>
      <c r="E40" s="8" t="s">
        <v>33</v>
      </c>
      <c r="F40" s="9">
        <v>195</v>
      </c>
    </row>
    <row r="41" spans="2:6" x14ac:dyDescent="0.3">
      <c r="B41" s="32"/>
      <c r="C41" s="20"/>
      <c r="D41" s="20"/>
      <c r="E41" s="8" t="s">
        <v>34</v>
      </c>
      <c r="F41" s="9">
        <v>45</v>
      </c>
    </row>
    <row r="42" spans="2:6" s="2" customFormat="1" ht="13.8" x14ac:dyDescent="0.3">
      <c r="B42" s="32"/>
      <c r="C42" s="20"/>
      <c r="D42" s="20"/>
      <c r="E42" s="8" t="s">
        <v>35</v>
      </c>
      <c r="F42" s="9">
        <v>0</v>
      </c>
    </row>
    <row r="43" spans="2:6" s="2" customFormat="1" ht="13.8" x14ac:dyDescent="0.3">
      <c r="B43" s="32"/>
      <c r="C43" s="20"/>
      <c r="D43" s="20"/>
      <c r="E43" s="8" t="s">
        <v>36</v>
      </c>
      <c r="F43" s="9">
        <v>200</v>
      </c>
    </row>
    <row r="44" spans="2:6" s="2" customFormat="1" ht="13.8" x14ac:dyDescent="0.3">
      <c r="B44" s="32"/>
      <c r="C44" s="20"/>
      <c r="D44" s="20"/>
      <c r="E44" s="8" t="s">
        <v>37</v>
      </c>
      <c r="F44" s="9">
        <f>SUM(F39:F43)</f>
        <v>1590</v>
      </c>
    </row>
    <row r="45" spans="2:6" s="2" customFormat="1" ht="13.8" x14ac:dyDescent="0.3">
      <c r="B45" s="32"/>
      <c r="C45" s="20"/>
      <c r="D45" s="20"/>
      <c r="E45" s="13" t="s">
        <v>38</v>
      </c>
      <c r="F45" s="14">
        <f>F44/F15</f>
        <v>3.18</v>
      </c>
    </row>
    <row r="46" spans="2:6" s="2" customFormat="1" ht="13.8" x14ac:dyDescent="0.3">
      <c r="B46" s="32"/>
      <c r="C46" s="20"/>
      <c r="D46" s="20"/>
      <c r="E46" s="16"/>
      <c r="F46" s="34"/>
    </row>
    <row r="47" spans="2:6" s="2" customFormat="1" x14ac:dyDescent="0.3">
      <c r="B47" s="28" t="s">
        <v>39</v>
      </c>
      <c r="C47" s="29">
        <f>C26+C19+C13+C30</f>
        <v>2.1594887218045113</v>
      </c>
      <c r="D47" s="25"/>
      <c r="E47" s="28" t="s">
        <v>40</v>
      </c>
      <c r="F47" s="29">
        <f>F45+F26+F16+F36</f>
        <v>10.546311866666667</v>
      </c>
    </row>
    <row r="48" spans="2:6" s="2" customFormat="1" ht="12" customHeight="1" x14ac:dyDescent="0.3">
      <c r="B48" s="35"/>
      <c r="C48" s="25"/>
      <c r="D48" s="25"/>
      <c r="E48" s="26"/>
      <c r="F48" s="36"/>
    </row>
    <row r="49" spans="2:6" s="2" customFormat="1" x14ac:dyDescent="0.3">
      <c r="B49" s="23" t="s">
        <v>41</v>
      </c>
      <c r="C49" s="27"/>
      <c r="D49" s="27"/>
      <c r="E49" s="27"/>
      <c r="F49" s="24">
        <f>F47+C47</f>
        <v>12.705800588471178</v>
      </c>
    </row>
    <row r="50" spans="2:6" s="2" customFormat="1" ht="12" customHeight="1" x14ac:dyDescent="0.3">
      <c r="B50" s="35"/>
      <c r="C50" s="26"/>
      <c r="D50" s="26"/>
      <c r="E50" s="26"/>
      <c r="F50" s="36"/>
    </row>
    <row r="51" spans="2:6" s="2" customFormat="1" x14ac:dyDescent="0.3">
      <c r="B51" s="41" t="s">
        <v>54</v>
      </c>
      <c r="C51" s="42"/>
      <c r="D51" s="42"/>
      <c r="E51" s="42"/>
      <c r="F51" s="40">
        <v>0.2</v>
      </c>
    </row>
    <row r="52" spans="2:6" s="2" customFormat="1" ht="12" customHeight="1" x14ac:dyDescent="0.3">
      <c r="B52" s="30"/>
      <c r="C52" s="16"/>
      <c r="D52" s="16"/>
      <c r="E52" s="16"/>
      <c r="F52" s="37"/>
    </row>
    <row r="53" spans="2:6" s="2" customFormat="1" ht="15.6" x14ac:dyDescent="0.3">
      <c r="B53" s="3" t="s">
        <v>42</v>
      </c>
      <c r="C53" s="4"/>
      <c r="D53" s="4"/>
      <c r="E53" s="4"/>
      <c r="F53" s="5">
        <f>(F49*F51)+F49</f>
        <v>15.246960706165414</v>
      </c>
    </row>
  </sheetData>
  <mergeCells count="23">
    <mergeCell ref="B8:C8"/>
    <mergeCell ref="E8:F8"/>
    <mergeCell ref="B1:F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B7:F7"/>
    <mergeCell ref="B51:E51"/>
    <mergeCell ref="B28:C28"/>
    <mergeCell ref="E28:F28"/>
    <mergeCell ref="E38:F38"/>
    <mergeCell ref="B9:F9"/>
    <mergeCell ref="B10:C10"/>
    <mergeCell ref="E10:F10"/>
    <mergeCell ref="B15:C15"/>
    <mergeCell ref="E18:F18"/>
    <mergeCell ref="B21:C21"/>
  </mergeCells>
  <pageMargins left="0.51181102362204722" right="0.51181102362204722" top="0.59055118110236227" bottom="0.59055118110236227" header="0.51181102362204722" footer="0.51181102362204722"/>
  <pageSetup paperSize="9" scale="9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 Por KM Edital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Jeferson Poncio</cp:lastModifiedBy>
  <cp:revision>1</cp:revision>
  <cp:lastPrinted>2022-04-11T17:03:18Z</cp:lastPrinted>
  <dcterms:created xsi:type="dcterms:W3CDTF">2015-05-07T11:14:26Z</dcterms:created>
  <dcterms:modified xsi:type="dcterms:W3CDTF">2024-07-01T16:36:26Z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